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Print_Area" localSheetId="0">'Лист1'!$A$2:$H$72</definedName>
  </definedNames>
  <calcPr fullCalcOnLoad="1"/>
</workbook>
</file>

<file path=xl/sharedStrings.xml><?xml version="1.0" encoding="utf-8"?>
<sst xmlns="http://schemas.openxmlformats.org/spreadsheetml/2006/main" count="169" uniqueCount="136">
  <si>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</si>
  <si>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</si>
  <si>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</si>
  <si>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</si>
  <si>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</si>
  <si>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</si>
  <si>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</si>
  <si>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</si>
  <si>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</si>
  <si>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</si>
  <si>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</si>
  <si>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</si>
  <si>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</si>
  <si>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</si>
  <si>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</si>
  <si>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</si>
  <si>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</si>
  <si>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</si>
  <si>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</si>
  <si>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</si>
  <si>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</si>
  <si>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</si>
  <si>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</si>
  <si>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</si>
  <si>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</si>
  <si>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</si>
  <si>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</si>
  <si>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</si>
  <si>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</si>
  <si>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Обслуживание государственного и муниципального долга</t>
  </si>
  <si>
    <t>0409</t>
  </si>
  <si>
    <t>НАЛОГИ НА ПРИБЫЛЬ, ДОХОДЫ</t>
  </si>
  <si>
    <t>Налог на доходы физических лиц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</si>
  <si>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</si>
  <si>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</si>
  <si>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</si>
  <si>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</si>
  <si>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</si>
  <si>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</si>
  <si>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</si>
  <si>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</si>
  <si>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</si>
  <si>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</si>
  <si>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</si>
  <si>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</si>
  <si>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</si>
  <si>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</si>
  <si>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</si>
  <si>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</si>
  <si>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НАЛОГИ НА ИМУЩЕСТВО</t>
  </si>
  <si>
    <t>Акцизы по подакцизным товарам</t>
  </si>
  <si>
    <t>0501</t>
  </si>
  <si>
    <t>НАЛОГИ НА ТОВАРЫ, РЕАЛИЗУЕМЫЕ НА ТЕРРИТОРИИ РФ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</si>
  <si>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</si>
  <si>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</si>
  <si>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</si>
  <si>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</si>
  <si>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</si>
  <si>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-</t>
  </si>
  <si>
    <t>Прочие поступления от денежных взысканий (штрафов)</t>
  </si>
  <si>
    <t>Прочие субсидии бюджетам городских поселений</t>
  </si>
  <si>
    <t>ПРОЧИЕ БЕЗВОЗМЕЗДНЫЕ ПОСТУПЛЕНИЯ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</si>
  <si>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</si>
  <si>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</si>
  <si>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</si>
  <si>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</si>
  <si>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</si>
  <si>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</si>
  <si>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</si>
  <si>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</si>
  <si>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</si>
  <si>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</si>
  <si>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Субсидии бюджетам бюджетной системы РФ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</si>
  <si>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</si>
  <si>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</si>
  <si>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Охрана окружающей среды</t>
  </si>
  <si>
    <t>0600</t>
  </si>
  <si>
    <t>Сбор, удаление отходов и очистка сточных вод</t>
  </si>
  <si>
    <t>0602</t>
  </si>
  <si>
    <t>Обслуживание государственного внутреннего и муниципального долга</t>
  </si>
  <si>
    <t>Молодежная политика</t>
  </si>
  <si>
    <t>Дорожное хозяйство (дорожные фонды)</t>
  </si>
  <si>
    <t>Иные межбюджетные трансферты</t>
  </si>
  <si>
    <t>Доходы от продажи земельных участков, находящихся в собственности городских поселений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</si>
  <si>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</si>
  <si>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Плата за возмещение вреда  автомобильным дорогам транспортными средствами, осуществляющими перевозки тяжеловесных (крупногабаритных) грузов </t>
  </si>
  <si>
    <t>202  15001</t>
  </si>
  <si>
    <t xml:space="preserve">2 02 20000 </t>
  </si>
  <si>
    <t xml:space="preserve">2 02 25555 </t>
  </si>
  <si>
    <t xml:space="preserve">2 02 29999 </t>
  </si>
  <si>
    <t xml:space="preserve">2 07 00000 </t>
  </si>
  <si>
    <t xml:space="preserve">2 19 00000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</si>
  <si>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</si>
  <si>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</si>
  <si>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</si>
  <si>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</si>
  <si>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</si>
  <si>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1 06 00000 </t>
  </si>
  <si>
    <t xml:space="preserve">1 06 01000 </t>
  </si>
  <si>
    <t xml:space="preserve">1 06 06000 </t>
  </si>
  <si>
    <t>1 11 00000</t>
  </si>
  <si>
    <t xml:space="preserve">1 11 05010 </t>
  </si>
  <si>
    <t xml:space="preserve">1 11 05030 </t>
  </si>
  <si>
    <t xml:space="preserve">1 11 07000 </t>
  </si>
  <si>
    <t xml:space="preserve">1 13 00000 </t>
  </si>
  <si>
    <t xml:space="preserve">1 13 02995 </t>
  </si>
  <si>
    <t xml:space="preserve">1 14 00000 </t>
  </si>
  <si>
    <t xml:space="preserve">1 14 06025 </t>
  </si>
  <si>
    <t xml:space="preserve">1 14 06013 </t>
  </si>
  <si>
    <t xml:space="preserve">1 16 00000 </t>
  </si>
  <si>
    <t xml:space="preserve">1 16 37000 </t>
  </si>
  <si>
    <t xml:space="preserve">1 17 00000 </t>
  </si>
  <si>
    <t>ПРОЧИЕ НЕНАЛОГОВЫЕ ДОХОДЫ</t>
  </si>
  <si>
    <t>200  00000</t>
  </si>
  <si>
    <t>ВОЗВРАТ ОСТАТКОВ СУБСИДИЙ, СУБВЕНЦИЙ, ИНЫХ МЕЖБ. ТРАНСФЕРТОВ ПРОШЛЫХ ЛЕТ</t>
  </si>
  <si>
    <t xml:space="preserve">1 16 51000 </t>
  </si>
  <si>
    <t>202  00000</t>
  </si>
  <si>
    <t xml:space="preserve">2 02 49000 </t>
  </si>
  <si>
    <t>Отчет об исполнении бюджета Гагаринского городского поселения Гагаринского района Смоленской области за 1 квартал 2019 года</t>
  </si>
  <si>
    <t>Уточненный план на 2019 год</t>
  </si>
  <si>
    <t>Исполнено за 1 квартал 2019 года</t>
  </si>
  <si>
    <t>% исполнения за 1 квартал 2019года</t>
  </si>
  <si>
    <t>Исполнено  за 1 квартал 2018 года</t>
  </si>
  <si>
    <t>отклонение (факт 2019-2018)</t>
  </si>
  <si>
    <t>%              роста исполнения 2019 к 2018 году</t>
  </si>
  <si>
    <t>Другие вопросы в области культуры, кинематографии</t>
  </si>
  <si>
    <t>0804</t>
  </si>
  <si>
    <t>Государственная пошлина</t>
  </si>
  <si>
    <t>Земельный налог, в том числе:</t>
  </si>
  <si>
    <t>Земельный налог с организаций</t>
  </si>
  <si>
    <t>Земельный налог с физических лиц</t>
  </si>
  <si>
    <t>1 06 06030</t>
  </si>
  <si>
    <t>1 06 06040</t>
  </si>
  <si>
    <t>Государственная пошлина за выдачу спец.разрешения на движение по автомобильным дорогам транспортных средств</t>
  </si>
  <si>
    <t>1 08 00000</t>
  </si>
  <si>
    <t>1 08 07175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</si>
</sst>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5" fillId="32" borderId="0" xfId="0" applyNumberFormat="1" applyFont="1" applyFill="1" applyAlignment="1">
      <alignment/>
    </xf>
    <xf numFmtId="178" fontId="8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1" fillId="33" borderId="0" xfId="0" applyNumberFormat="1" applyFont="1" applyFill="1" applyAlignment="1">
      <alignment/>
    </xf>
    <xf numFmtId="178" fontId="2" fillId="0" borderId="10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178" fontId="3" fillId="34" borderId="10" xfId="0" applyNumberFormat="1" applyFont="1" applyFill="1" applyBorder="1" applyAlignment="1">
      <alignment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1" fillId="34" borderId="0" xfId="0" applyNumberFormat="1" applyFont="1" applyFill="1" applyAlignment="1">
      <alignment/>
    </xf>
    <xf numFmtId="178" fontId="3" fillId="14" borderId="12" xfId="0" applyNumberFormat="1" applyFont="1" applyFill="1" applyBorder="1" applyAlignment="1">
      <alignment horizontal="center" vertical="top" wrapText="1"/>
    </xf>
    <xf numFmtId="3" fontId="1" fillId="14" borderId="12" xfId="0" applyNumberFormat="1" applyFont="1" applyFill="1" applyBorder="1" applyAlignment="1">
      <alignment vertical="top"/>
    </xf>
    <xf numFmtId="178" fontId="1" fillId="14" borderId="12" xfId="0" applyNumberFormat="1" applyFont="1" applyFill="1" applyBorder="1" applyAlignment="1">
      <alignment vertical="top"/>
    </xf>
    <xf numFmtId="178" fontId="2" fillId="14" borderId="10" xfId="0" applyNumberFormat="1" applyFont="1" applyFill="1" applyBorder="1" applyAlignment="1">
      <alignment horizontal="center" vertical="top" wrapText="1"/>
    </xf>
    <xf numFmtId="178" fontId="1" fillId="14" borderId="0" xfId="0" applyNumberFormat="1" applyFont="1" applyFill="1" applyAlignment="1">
      <alignment/>
    </xf>
    <xf numFmtId="178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178" fontId="3" fillId="8" borderId="10" xfId="0" applyNumberFormat="1" applyFont="1" applyFill="1" applyBorder="1" applyAlignment="1">
      <alignment horizontal="center" vertical="center" wrapText="1"/>
    </xf>
    <xf numFmtId="178" fontId="1" fillId="8" borderId="0" xfId="0" applyNumberFormat="1" applyFont="1" applyFill="1" applyAlignment="1">
      <alignment/>
    </xf>
    <xf numFmtId="0" fontId="46" fillId="35" borderId="13" xfId="0" applyFont="1" applyFill="1" applyBorder="1" applyAlignment="1">
      <alignment horizontal="left" vertical="top" wrapText="1"/>
    </xf>
    <xf numFmtId="178" fontId="8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justify"/>
    </xf>
    <xf numFmtId="178" fontId="1" fillId="0" borderId="10" xfId="0" applyNumberFormat="1" applyFont="1" applyBorder="1" applyAlignment="1">
      <alignment horizontal="center" vertical="justify"/>
    </xf>
    <xf numFmtId="178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178" fontId="9" fillId="0" borderId="10" xfId="0" applyNumberFormat="1" applyFont="1" applyBorder="1" applyAlignment="1">
      <alignment horizontal="center" vertical="justify"/>
    </xf>
    <xf numFmtId="178" fontId="9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justify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 quotePrefix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top" wrapText="1"/>
    </xf>
    <xf numFmtId="178" fontId="3" fillId="36" borderId="10" xfId="0" applyNumberFormat="1" applyFont="1" applyFill="1" applyBorder="1" applyAlignment="1">
      <alignment horizontal="center" vertical="top" wrapText="1"/>
    </xf>
    <xf numFmtId="178" fontId="3" fillId="36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178" fontId="5" fillId="36" borderId="10" xfId="0" applyNumberFormat="1" applyFont="1" applyFill="1" applyBorder="1" applyAlignment="1">
      <alignment horizontal="center" vertical="justify"/>
    </xf>
    <xf numFmtId="178" fontId="3" fillId="0" borderId="1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178" fontId="5" fillId="33" borderId="10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178" fontId="1" fillId="0" borderId="0" xfId="0" applyNumberFormat="1" applyFont="1" applyBorder="1" applyAlignment="1">
      <alignment vertical="top"/>
    </xf>
    <xf numFmtId="178" fontId="1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top"/>
    </xf>
    <xf numFmtId="178" fontId="1" fillId="0" borderId="10" xfId="0" applyNumberFormat="1" applyFont="1" applyBorder="1" applyAlignment="1">
      <alignment horizontal="center" vertical="top"/>
    </xf>
    <xf numFmtId="178" fontId="10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77"/>
  <sheetViews>
    <sheetView tabSelected="1" zoomScaleSheetLayoutView="100" zoomScalePageLayoutView="0" workbookViewId="0" topLeftCell="A1">
      <pane xSplit="2" ySplit="3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6" sqref="E26"/>
    </sheetView>
  </sheetViews>
  <sheetFormatPr defaultColWidth="9.00390625" defaultRowHeight="12.75"/>
  <cols>
    <col min="1" max="1" width="48.625" style="4" customWidth="1"/>
    <col min="2" max="2" width="11.00390625" style="19" customWidth="1"/>
    <col min="3" max="3" width="12.125" style="4" customWidth="1"/>
    <col min="4" max="5" width="11.375" style="4" customWidth="1"/>
    <col min="6" max="6" width="10.75390625" style="4" customWidth="1"/>
    <col min="7" max="9" width="12.25390625" style="4" customWidth="1"/>
    <col min="10" max="16384" width="9.125" style="4" customWidth="1"/>
  </cols>
  <sheetData>
    <row r="2" spans="1:8" ht="41.25" customHeight="1">
      <c r="A2" s="80" t="s">
        <v>118</v>
      </c>
      <c r="B2" s="80"/>
      <c r="C2" s="80"/>
      <c r="D2" s="80"/>
      <c r="E2" s="80"/>
      <c r="F2" s="80"/>
      <c r="G2" s="80"/>
      <c r="H2" s="80"/>
    </row>
    <row r="3" spans="1:63" ht="78" customHeight="1">
      <c r="A3" s="5" t="s">
        <v>0</v>
      </c>
      <c r="B3" s="16" t="s">
        <v>1</v>
      </c>
      <c r="C3" s="3" t="s">
        <v>119</v>
      </c>
      <c r="D3" s="3" t="s">
        <v>120</v>
      </c>
      <c r="E3" s="3" t="s">
        <v>121</v>
      </c>
      <c r="F3" s="3" t="s">
        <v>122</v>
      </c>
      <c r="G3" s="3" t="s">
        <v>123</v>
      </c>
      <c r="H3" s="3" t="s">
        <v>124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</row>
    <row r="4" spans="1:63" s="6" customFormat="1" ht="18" customHeight="1">
      <c r="A4" s="58" t="s">
        <v>41</v>
      </c>
      <c r="B4" s="57" t="s">
        <v>92</v>
      </c>
      <c r="C4" s="58">
        <f>C5+C7+C9+C16+C20+C22+C25+C28+C14</f>
        <v>106554.20000000001</v>
      </c>
      <c r="D4" s="58">
        <f>D5+D7+D9+D16+D20+D22+D25+D28</f>
        <v>35350.200000000004</v>
      </c>
      <c r="E4" s="58">
        <f aca="true" t="shared" si="0" ref="E4:E14">D4/C4*100</f>
        <v>33.17579222592821</v>
      </c>
      <c r="F4" s="58">
        <f>F5+F7+F9+F16+F20+F22+F25+F28</f>
        <v>40068.799999999996</v>
      </c>
      <c r="G4" s="58">
        <f>D4-F4</f>
        <v>-4718.599999999991</v>
      </c>
      <c r="H4" s="59">
        <f aca="true" t="shared" si="1" ref="H4:H31">D4/F4*100</f>
        <v>88.22375514115723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</row>
    <row r="5" spans="1:63" s="7" customFormat="1" ht="15.75" customHeight="1">
      <c r="A5" s="21" t="s">
        <v>31</v>
      </c>
      <c r="B5" s="71" t="s">
        <v>93</v>
      </c>
      <c r="C5" s="23">
        <f>C6</f>
        <v>67582.5</v>
      </c>
      <c r="D5" s="23">
        <f>D6</f>
        <v>26799.5</v>
      </c>
      <c r="E5" s="23">
        <f t="shared" si="0"/>
        <v>39.65449635630526</v>
      </c>
      <c r="F5" s="28">
        <f>F6</f>
        <v>24122.9</v>
      </c>
      <c r="G5" s="23">
        <f aca="true" t="shared" si="2" ref="G5:G38">D5-F5</f>
        <v>2676.5999999999985</v>
      </c>
      <c r="H5" s="45">
        <f t="shared" si="1"/>
        <v>111.09568086755736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</row>
    <row r="6" spans="1:63" ht="15.75" customHeight="1">
      <c r="A6" s="24" t="s">
        <v>32</v>
      </c>
      <c r="B6" s="25" t="s">
        <v>94</v>
      </c>
      <c r="C6" s="1">
        <v>67582.5</v>
      </c>
      <c r="D6" s="1">
        <v>26799.5</v>
      </c>
      <c r="E6" s="1">
        <f t="shared" si="0"/>
        <v>39.65449635630526</v>
      </c>
      <c r="F6" s="1">
        <v>24122.9</v>
      </c>
      <c r="G6" s="1">
        <f t="shared" si="2"/>
        <v>2676.5999999999985</v>
      </c>
      <c r="H6" s="46">
        <f t="shared" si="1"/>
        <v>111.09568086755736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</row>
    <row r="7" spans="1:63" s="7" customFormat="1" ht="27">
      <c r="A7" s="21" t="s">
        <v>52</v>
      </c>
      <c r="B7" s="27" t="s">
        <v>95</v>
      </c>
      <c r="C7" s="28">
        <f>C8</f>
        <v>2027.6</v>
      </c>
      <c r="D7" s="28">
        <f>D8</f>
        <v>563.7</v>
      </c>
      <c r="E7" s="28">
        <f t="shared" si="0"/>
        <v>27.80134148747288</v>
      </c>
      <c r="F7" s="28">
        <f>F8</f>
        <v>448.8</v>
      </c>
      <c r="G7" s="28">
        <f aca="true" t="shared" si="3" ref="G7:G15">D7-F7</f>
        <v>114.90000000000003</v>
      </c>
      <c r="H7" s="78">
        <f t="shared" si="1"/>
        <v>125.60160427807487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</row>
    <row r="8" spans="1:63" ht="15" customHeight="1">
      <c r="A8" s="24" t="s">
        <v>50</v>
      </c>
      <c r="B8" s="25" t="s">
        <v>96</v>
      </c>
      <c r="C8" s="1">
        <v>2027.6</v>
      </c>
      <c r="D8" s="1">
        <v>563.7</v>
      </c>
      <c r="E8" s="1">
        <f t="shared" si="0"/>
        <v>27.80134148747288</v>
      </c>
      <c r="F8" s="1">
        <v>448.8</v>
      </c>
      <c r="G8" s="1">
        <f t="shared" si="3"/>
        <v>114.90000000000003</v>
      </c>
      <c r="H8" s="46">
        <f t="shared" si="1"/>
        <v>125.60160427807487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</row>
    <row r="9" spans="1:63" s="7" customFormat="1" ht="16.5" customHeight="1">
      <c r="A9" s="21" t="s">
        <v>49</v>
      </c>
      <c r="B9" s="22" t="s">
        <v>97</v>
      </c>
      <c r="C9" s="28">
        <f>C10+C11</f>
        <v>29029</v>
      </c>
      <c r="D9" s="28">
        <f>D10+D11</f>
        <v>3563.9</v>
      </c>
      <c r="E9" s="28">
        <f t="shared" si="0"/>
        <v>12.277033311516071</v>
      </c>
      <c r="F9" s="28">
        <f>F10+F11</f>
        <v>11631.9</v>
      </c>
      <c r="G9" s="28">
        <f t="shared" si="3"/>
        <v>-8068</v>
      </c>
      <c r="H9" s="47">
        <f t="shared" si="1"/>
        <v>30.639018561026145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</row>
    <row r="10" spans="1:63" ht="15" customHeight="1">
      <c r="A10" s="24" t="s">
        <v>57</v>
      </c>
      <c r="B10" s="25" t="s">
        <v>98</v>
      </c>
      <c r="C10" s="1">
        <v>7253.8</v>
      </c>
      <c r="D10" s="1">
        <v>503.2</v>
      </c>
      <c r="E10" s="1">
        <f t="shared" si="0"/>
        <v>6.937053682207946</v>
      </c>
      <c r="F10" s="1">
        <v>421.1</v>
      </c>
      <c r="G10" s="1">
        <f t="shared" si="3"/>
        <v>82.09999999999997</v>
      </c>
      <c r="H10" s="46">
        <f t="shared" si="1"/>
        <v>119.49655663737828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ht="17.25" customHeight="1">
      <c r="A11" s="24" t="s">
        <v>128</v>
      </c>
      <c r="B11" s="25" t="s">
        <v>99</v>
      </c>
      <c r="C11" s="1">
        <f>C12+C13</f>
        <v>21775.2</v>
      </c>
      <c r="D11" s="1">
        <f>D12+D13</f>
        <v>3060.7000000000003</v>
      </c>
      <c r="E11" s="1">
        <f t="shared" si="0"/>
        <v>14.055898453286309</v>
      </c>
      <c r="F11" s="1">
        <f>F12+F13</f>
        <v>11210.8</v>
      </c>
      <c r="G11" s="1">
        <f t="shared" si="3"/>
        <v>-8150.0999999999985</v>
      </c>
      <c r="H11" s="46">
        <f t="shared" si="1"/>
        <v>27.301352267456387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</row>
    <row r="12" spans="1:63" ht="17.25" customHeight="1">
      <c r="A12" s="50" t="s">
        <v>129</v>
      </c>
      <c r="B12" s="25" t="s">
        <v>131</v>
      </c>
      <c r="C12" s="1">
        <v>18073.4</v>
      </c>
      <c r="D12" s="1">
        <v>2652.9</v>
      </c>
      <c r="E12" s="1">
        <f t="shared" si="0"/>
        <v>14.678477762900172</v>
      </c>
      <c r="F12" s="1">
        <v>10753.8</v>
      </c>
      <c r="G12" s="1">
        <f t="shared" si="3"/>
        <v>-8100.9</v>
      </c>
      <c r="H12" s="46">
        <f t="shared" si="1"/>
        <v>24.66941918205658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63" ht="17.25" customHeight="1">
      <c r="A13" s="50" t="s">
        <v>130</v>
      </c>
      <c r="B13" s="25" t="s">
        <v>132</v>
      </c>
      <c r="C13" s="1">
        <v>3701.8</v>
      </c>
      <c r="D13" s="1">
        <v>407.8</v>
      </c>
      <c r="E13" s="1">
        <f t="shared" si="0"/>
        <v>11.01626235885245</v>
      </c>
      <c r="F13" s="1">
        <v>457</v>
      </c>
      <c r="G13" s="1">
        <f t="shared" si="3"/>
        <v>-49.19999999999999</v>
      </c>
      <c r="H13" s="46">
        <f t="shared" si="1"/>
        <v>89.23413566739606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1:63" ht="17.25" customHeight="1">
      <c r="A14" s="26" t="s">
        <v>127</v>
      </c>
      <c r="B14" s="27" t="s">
        <v>134</v>
      </c>
      <c r="C14" s="28">
        <v>20</v>
      </c>
      <c r="D14" s="28">
        <v>0</v>
      </c>
      <c r="E14" s="28" t="s">
        <v>58</v>
      </c>
      <c r="F14" s="28">
        <v>0</v>
      </c>
      <c r="G14" s="28">
        <f t="shared" si="3"/>
        <v>0</v>
      </c>
      <c r="H14" s="78" t="s">
        <v>58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63" ht="41.25" customHeight="1">
      <c r="A15" s="24" t="s">
        <v>133</v>
      </c>
      <c r="B15" s="25" t="s">
        <v>135</v>
      </c>
      <c r="C15" s="1">
        <v>20</v>
      </c>
      <c r="D15" s="1">
        <v>0</v>
      </c>
      <c r="E15" s="1" t="s">
        <v>58</v>
      </c>
      <c r="F15" s="1">
        <v>0</v>
      </c>
      <c r="G15" s="1">
        <f t="shared" si="3"/>
        <v>0</v>
      </c>
      <c r="H15" s="79" t="s">
        <v>58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</row>
    <row r="16" spans="1:63" s="8" customFormat="1" ht="40.5">
      <c r="A16" s="21" t="s">
        <v>33</v>
      </c>
      <c r="B16" s="22" t="s">
        <v>100</v>
      </c>
      <c r="C16" s="23">
        <f>C17+C18+C19</f>
        <v>6679.1</v>
      </c>
      <c r="D16" s="23">
        <f>D17+D18+D19</f>
        <v>1095.7</v>
      </c>
      <c r="E16" s="23">
        <f aca="true" t="shared" si="4" ref="E16:E21">D16/C16*100</f>
        <v>16.40490485245018</v>
      </c>
      <c r="F16" s="23">
        <f>F17+F18+F19</f>
        <v>1419.1</v>
      </c>
      <c r="G16" s="23">
        <f t="shared" si="2"/>
        <v>-323.39999999999986</v>
      </c>
      <c r="H16" s="48">
        <f t="shared" si="1"/>
        <v>77.21090832217602</v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</row>
    <row r="17" spans="1:63" ht="25.5">
      <c r="A17" s="50" t="s">
        <v>34</v>
      </c>
      <c r="B17" s="51" t="s">
        <v>101</v>
      </c>
      <c r="C17" s="29">
        <v>4100</v>
      </c>
      <c r="D17" s="29">
        <v>624.6</v>
      </c>
      <c r="E17" s="29">
        <f t="shared" si="4"/>
        <v>15.234146341463415</v>
      </c>
      <c r="F17" s="29">
        <v>979.9</v>
      </c>
      <c r="G17" s="29">
        <f t="shared" si="2"/>
        <v>-355.29999999999995</v>
      </c>
      <c r="H17" s="52">
        <f t="shared" si="1"/>
        <v>63.74119808143689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</row>
    <row r="18" spans="1:63" s="7" customFormat="1" ht="18" customHeight="1">
      <c r="A18" s="50" t="s">
        <v>35</v>
      </c>
      <c r="B18" s="51" t="s">
        <v>102</v>
      </c>
      <c r="C18" s="29">
        <v>2579.1</v>
      </c>
      <c r="D18" s="29">
        <v>471.1</v>
      </c>
      <c r="E18" s="29">
        <f t="shared" si="4"/>
        <v>18.266061804505448</v>
      </c>
      <c r="F18" s="29">
        <v>387.7</v>
      </c>
      <c r="G18" s="29">
        <f t="shared" si="2"/>
        <v>83.40000000000003</v>
      </c>
      <c r="H18" s="53">
        <f t="shared" si="1"/>
        <v>121.51147794686614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</row>
    <row r="19" spans="1:63" ht="16.5" customHeight="1">
      <c r="A19" s="24" t="s">
        <v>36</v>
      </c>
      <c r="B19" s="25" t="s">
        <v>103</v>
      </c>
      <c r="C19" s="1">
        <v>0</v>
      </c>
      <c r="D19" s="1">
        <v>0</v>
      </c>
      <c r="E19" s="29" t="s">
        <v>58</v>
      </c>
      <c r="F19" s="1">
        <v>51.5</v>
      </c>
      <c r="G19" s="1">
        <f t="shared" si="2"/>
        <v>-51.5</v>
      </c>
      <c r="H19" s="46" t="s">
        <v>58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1:63" ht="27">
      <c r="A20" s="21" t="s">
        <v>74</v>
      </c>
      <c r="B20" s="22" t="s">
        <v>104</v>
      </c>
      <c r="C20" s="23">
        <f>C21</f>
        <v>300</v>
      </c>
      <c r="D20" s="23">
        <f>D21</f>
        <v>116.4</v>
      </c>
      <c r="E20" s="23">
        <f t="shared" si="4"/>
        <v>38.800000000000004</v>
      </c>
      <c r="F20" s="23">
        <f>F21</f>
        <v>79.5</v>
      </c>
      <c r="G20" s="28">
        <f t="shared" si="2"/>
        <v>36.900000000000006</v>
      </c>
      <c r="H20" s="45">
        <f t="shared" si="1"/>
        <v>146.41509433962264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</row>
    <row r="21" spans="1:63" ht="25.5">
      <c r="A21" s="24" t="s">
        <v>73</v>
      </c>
      <c r="B21" s="25" t="s">
        <v>105</v>
      </c>
      <c r="C21" s="1">
        <v>300</v>
      </c>
      <c r="D21" s="1">
        <v>116.4</v>
      </c>
      <c r="E21" s="29">
        <f t="shared" si="4"/>
        <v>38.800000000000004</v>
      </c>
      <c r="F21" s="1">
        <v>79.5</v>
      </c>
      <c r="G21" s="1">
        <f t="shared" si="2"/>
        <v>36.900000000000006</v>
      </c>
      <c r="H21" s="49">
        <f t="shared" si="1"/>
        <v>146.41509433962264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</row>
    <row r="22" spans="1:63" s="7" customFormat="1" ht="27">
      <c r="A22" s="21" t="s">
        <v>37</v>
      </c>
      <c r="B22" s="22" t="s">
        <v>106</v>
      </c>
      <c r="C22" s="23">
        <f>C23+C24</f>
        <v>0</v>
      </c>
      <c r="D22" s="23">
        <f>D23+D24</f>
        <v>672.4</v>
      </c>
      <c r="E22" s="23" t="s">
        <v>58</v>
      </c>
      <c r="F22" s="23">
        <f>F23+F24</f>
        <v>334.6</v>
      </c>
      <c r="G22" s="23">
        <f t="shared" si="2"/>
        <v>337.79999999999995</v>
      </c>
      <c r="H22" s="48">
        <f t="shared" si="1"/>
        <v>200.95636580992226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</row>
    <row r="23" spans="1:63" ht="25.5">
      <c r="A23" s="24" t="s">
        <v>69</v>
      </c>
      <c r="B23" s="25" t="s">
        <v>108</v>
      </c>
      <c r="C23" s="1">
        <v>0</v>
      </c>
      <c r="D23" s="1">
        <v>631.4</v>
      </c>
      <c r="E23" s="29" t="s">
        <v>58</v>
      </c>
      <c r="F23" s="1">
        <v>334.6</v>
      </c>
      <c r="G23" s="1">
        <f>D23-F23</f>
        <v>296.79999999999995</v>
      </c>
      <c r="H23" s="49">
        <f t="shared" si="1"/>
        <v>188.70292887029288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</row>
    <row r="24" spans="1:63" ht="25.5">
      <c r="A24" s="24" t="s">
        <v>83</v>
      </c>
      <c r="B24" s="25" t="s">
        <v>107</v>
      </c>
      <c r="C24" s="1">
        <v>0</v>
      </c>
      <c r="D24" s="1">
        <v>41</v>
      </c>
      <c r="E24" s="29" t="s">
        <v>58</v>
      </c>
      <c r="F24" s="1">
        <v>0</v>
      </c>
      <c r="G24" s="1">
        <f t="shared" si="2"/>
        <v>41</v>
      </c>
      <c r="H24" s="49" t="s">
        <v>58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</row>
    <row r="25" spans="1:63" ht="18.75" customHeight="1">
      <c r="A25" s="21" t="s">
        <v>38</v>
      </c>
      <c r="B25" s="22" t="s">
        <v>109</v>
      </c>
      <c r="C25" s="23">
        <f>C26+C27</f>
        <v>916</v>
      </c>
      <c r="D25" s="23">
        <f>D26+D27</f>
        <v>2538.6</v>
      </c>
      <c r="E25" s="23">
        <f>D25/C25*100</f>
        <v>277.1397379912663</v>
      </c>
      <c r="F25" s="23">
        <f>F26+F27</f>
        <v>2032</v>
      </c>
      <c r="G25" s="23">
        <f t="shared" si="2"/>
        <v>506.5999999999999</v>
      </c>
      <c r="H25" s="48">
        <f t="shared" si="1"/>
        <v>124.93110236220473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  <row r="26" spans="1:63" ht="42" customHeight="1">
      <c r="A26" s="24" t="s">
        <v>85</v>
      </c>
      <c r="B26" s="25" t="s">
        <v>110</v>
      </c>
      <c r="C26" s="1">
        <v>906</v>
      </c>
      <c r="D26" s="1">
        <v>2538.6</v>
      </c>
      <c r="E26" s="29">
        <f>D26/C26*100</f>
        <v>280.19867549668874</v>
      </c>
      <c r="F26" s="1">
        <v>2031.8</v>
      </c>
      <c r="G26" s="1">
        <f t="shared" si="2"/>
        <v>506.79999999999995</v>
      </c>
      <c r="H26" s="49">
        <f t="shared" si="1"/>
        <v>124.94339994093906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</row>
    <row r="27" spans="1:63" ht="20.25" customHeight="1">
      <c r="A27" s="24" t="s">
        <v>59</v>
      </c>
      <c r="B27" s="25" t="s">
        <v>115</v>
      </c>
      <c r="C27" s="1">
        <v>10</v>
      </c>
      <c r="D27" s="1">
        <v>0</v>
      </c>
      <c r="E27" s="29" t="s">
        <v>58</v>
      </c>
      <c r="F27" s="1">
        <v>0.2</v>
      </c>
      <c r="G27" s="1">
        <f t="shared" si="2"/>
        <v>-0.2</v>
      </c>
      <c r="H27" s="49" t="s">
        <v>58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8" spans="1:63" ht="13.5">
      <c r="A28" s="21" t="s">
        <v>112</v>
      </c>
      <c r="B28" s="22" t="s">
        <v>111</v>
      </c>
      <c r="C28" s="23">
        <v>0</v>
      </c>
      <c r="D28" s="23">
        <v>0</v>
      </c>
      <c r="E28" s="28" t="s">
        <v>58</v>
      </c>
      <c r="F28" s="23">
        <v>0</v>
      </c>
      <c r="G28" s="23">
        <f t="shared" si="2"/>
        <v>0</v>
      </c>
      <c r="H28" s="48" t="s">
        <v>58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</row>
    <row r="29" spans="1:63" ht="21" customHeight="1">
      <c r="A29" s="58" t="s">
        <v>39</v>
      </c>
      <c r="B29" s="57" t="s">
        <v>113</v>
      </c>
      <c r="C29" s="58">
        <f>C30+C37+C36</f>
        <v>2635.5</v>
      </c>
      <c r="D29" s="58">
        <f>D30+D37+D36</f>
        <v>658.8</v>
      </c>
      <c r="E29" s="58">
        <f>D29/C29*100</f>
        <v>24.997154240182127</v>
      </c>
      <c r="F29" s="58">
        <f>F30+F37+F36</f>
        <v>633</v>
      </c>
      <c r="G29" s="58">
        <f t="shared" si="2"/>
        <v>25.799999999999955</v>
      </c>
      <c r="H29" s="61">
        <f t="shared" si="1"/>
        <v>104.07582938388624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</row>
    <row r="30" spans="1:63" ht="29.25" customHeight="1">
      <c r="A30" s="60" t="s">
        <v>70</v>
      </c>
      <c r="B30" s="27" t="s">
        <v>116</v>
      </c>
      <c r="C30" s="23">
        <f>C31+C32+C35</f>
        <v>2635.5</v>
      </c>
      <c r="D30" s="23">
        <f>D31+D32+D35</f>
        <v>658.8</v>
      </c>
      <c r="E30" s="23">
        <f>D30/C30*100</f>
        <v>24.997154240182127</v>
      </c>
      <c r="F30" s="23">
        <f>F31+F32+F35</f>
        <v>633</v>
      </c>
      <c r="G30" s="23">
        <f t="shared" si="2"/>
        <v>25.799999999999955</v>
      </c>
      <c r="H30" s="48">
        <f t="shared" si="1"/>
        <v>104.07582938388624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</row>
    <row r="31" spans="1:63" ht="26.25" customHeight="1">
      <c r="A31" s="72" t="s">
        <v>71</v>
      </c>
      <c r="B31" s="27" t="s">
        <v>86</v>
      </c>
      <c r="C31" s="28">
        <v>2635.5</v>
      </c>
      <c r="D31" s="28">
        <v>658.8</v>
      </c>
      <c r="E31" s="28">
        <f>D31/C31*100</f>
        <v>24.997154240182127</v>
      </c>
      <c r="F31" s="28">
        <v>633</v>
      </c>
      <c r="G31" s="28">
        <f>D31-F31</f>
        <v>25.799999999999955</v>
      </c>
      <c r="H31" s="54">
        <f t="shared" si="1"/>
        <v>104.07582938388624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</row>
    <row r="32" spans="1:63" s="9" customFormat="1" ht="20.25" customHeight="1">
      <c r="A32" s="26" t="s">
        <v>72</v>
      </c>
      <c r="B32" s="27" t="s">
        <v>87</v>
      </c>
      <c r="C32" s="28">
        <v>0</v>
      </c>
      <c r="D32" s="28">
        <v>0</v>
      </c>
      <c r="E32" s="1" t="s">
        <v>58</v>
      </c>
      <c r="F32" s="28">
        <v>0</v>
      </c>
      <c r="G32" s="28">
        <f>D32-F32</f>
        <v>0</v>
      </c>
      <c r="H32" s="1" t="s">
        <v>58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</row>
    <row r="33" spans="1:63" s="9" customFormat="1" ht="54.75" customHeight="1">
      <c r="A33" s="73" t="s">
        <v>84</v>
      </c>
      <c r="B33" s="25" t="s">
        <v>88</v>
      </c>
      <c r="C33" s="1">
        <v>0</v>
      </c>
      <c r="D33" s="1">
        <v>0</v>
      </c>
      <c r="E33" s="1" t="s">
        <v>58</v>
      </c>
      <c r="F33" s="1">
        <v>0</v>
      </c>
      <c r="G33" s="1">
        <v>0</v>
      </c>
      <c r="H33" s="49" t="s">
        <v>58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</row>
    <row r="34" spans="1:63" s="9" customFormat="1" ht="21" customHeight="1">
      <c r="A34" s="24" t="s">
        <v>60</v>
      </c>
      <c r="B34" s="25" t="s">
        <v>89</v>
      </c>
      <c r="C34" s="1">
        <v>0</v>
      </c>
      <c r="D34" s="1">
        <v>0</v>
      </c>
      <c r="E34" s="1" t="s">
        <v>58</v>
      </c>
      <c r="F34" s="1">
        <v>0</v>
      </c>
      <c r="G34" s="1">
        <v>0</v>
      </c>
      <c r="H34" s="54" t="s">
        <v>58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</row>
    <row r="35" spans="1:63" s="9" customFormat="1" ht="21" customHeight="1">
      <c r="A35" s="26" t="s">
        <v>82</v>
      </c>
      <c r="B35" s="27" t="s">
        <v>117</v>
      </c>
      <c r="C35" s="28">
        <v>0</v>
      </c>
      <c r="D35" s="28">
        <v>0</v>
      </c>
      <c r="E35" s="28" t="s">
        <v>58</v>
      </c>
      <c r="F35" s="28">
        <v>0</v>
      </c>
      <c r="G35" s="28">
        <v>0</v>
      </c>
      <c r="H35" s="54" t="s">
        <v>58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</row>
    <row r="36" spans="1:63" s="9" customFormat="1" ht="13.5">
      <c r="A36" s="21" t="s">
        <v>61</v>
      </c>
      <c r="B36" s="27" t="s">
        <v>90</v>
      </c>
      <c r="C36" s="28">
        <v>0</v>
      </c>
      <c r="D36" s="28">
        <v>0</v>
      </c>
      <c r="E36" s="28" t="s">
        <v>58</v>
      </c>
      <c r="F36" s="28">
        <v>0</v>
      </c>
      <c r="G36" s="28">
        <f t="shared" si="2"/>
        <v>0</v>
      </c>
      <c r="H36" s="54" t="s">
        <v>58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</row>
    <row r="37" spans="1:8" s="20" customFormat="1" ht="33.75" customHeight="1">
      <c r="A37" s="21" t="s">
        <v>114</v>
      </c>
      <c r="B37" s="27" t="s">
        <v>91</v>
      </c>
      <c r="C37" s="28">
        <v>0</v>
      </c>
      <c r="D37" s="28">
        <v>0</v>
      </c>
      <c r="E37" s="28" t="s">
        <v>58</v>
      </c>
      <c r="F37" s="28">
        <v>0</v>
      </c>
      <c r="G37" s="28">
        <f t="shared" si="2"/>
        <v>0</v>
      </c>
      <c r="H37" s="54" t="s">
        <v>58</v>
      </c>
    </row>
    <row r="38" spans="1:63" s="9" customFormat="1" ht="28.5" customHeight="1">
      <c r="A38" s="31" t="s">
        <v>40</v>
      </c>
      <c r="B38" s="30"/>
      <c r="C38" s="31">
        <f>C4+C29</f>
        <v>109189.70000000001</v>
      </c>
      <c r="D38" s="31">
        <f>D4+D29</f>
        <v>36009.00000000001</v>
      </c>
      <c r="E38" s="31">
        <f>D38/C38*100</f>
        <v>32.97838532389044</v>
      </c>
      <c r="F38" s="31">
        <f>F4+F29+F37</f>
        <v>40701.799999999996</v>
      </c>
      <c r="G38" s="31">
        <f t="shared" si="2"/>
        <v>-4692.799999999988</v>
      </c>
      <c r="H38" s="66">
        <f>D38/F38*100</f>
        <v>88.47028878329708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</row>
    <row r="39" spans="1:63" s="9" customFormat="1" ht="18" customHeight="1">
      <c r="A39" s="82"/>
      <c r="B39" s="83"/>
      <c r="C39" s="83"/>
      <c r="D39" s="83"/>
      <c r="E39" s="83"/>
      <c r="F39" s="83"/>
      <c r="G39" s="83"/>
      <c r="H39" s="84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</row>
    <row r="40" spans="1:63" s="39" customFormat="1" ht="12.75">
      <c r="A40" s="35" t="s">
        <v>2</v>
      </c>
      <c r="B40" s="36"/>
      <c r="C40" s="37"/>
      <c r="D40" s="37"/>
      <c r="E40" s="37"/>
      <c r="F40" s="37"/>
      <c r="G40" s="38"/>
      <c r="H40" s="37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</row>
    <row r="41" spans="1:63" s="34" customFormat="1" ht="12.75">
      <c r="A41" s="32" t="s">
        <v>3</v>
      </c>
      <c r="B41" s="67" t="s">
        <v>4</v>
      </c>
      <c r="C41" s="33">
        <f>C42+C43+C44+C45</f>
        <v>9231.8</v>
      </c>
      <c r="D41" s="33">
        <f>D42+D43+D44+D45</f>
        <v>1600.6</v>
      </c>
      <c r="E41" s="33">
        <f>D41/C41*100</f>
        <v>17.33789726813839</v>
      </c>
      <c r="F41" s="33">
        <f>SUM(F42+F43+F44+F45)</f>
        <v>1263.6999999999998</v>
      </c>
      <c r="G41" s="33">
        <f>D41-F41</f>
        <v>336.9000000000001</v>
      </c>
      <c r="H41" s="33">
        <f>D41/F41*100</f>
        <v>126.65980849885258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</row>
    <row r="42" spans="1:63" ht="38.25">
      <c r="A42" s="10" t="s">
        <v>5</v>
      </c>
      <c r="B42" s="68" t="s">
        <v>6</v>
      </c>
      <c r="C42" s="2">
        <v>1604.9</v>
      </c>
      <c r="D42" s="2">
        <v>344.5</v>
      </c>
      <c r="E42" s="2">
        <f>D42/C42*100</f>
        <v>21.465511869898435</v>
      </c>
      <c r="F42" s="2">
        <v>405.4</v>
      </c>
      <c r="G42" s="55">
        <f aca="true" t="shared" si="5" ref="G42:G69">D42-F42</f>
        <v>-60.89999999999998</v>
      </c>
      <c r="H42" s="55">
        <f aca="true" t="shared" si="6" ref="H42:H69">D42/F42*100</f>
        <v>84.97779970399606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</row>
    <row r="43" spans="1:63" ht="38.25">
      <c r="A43" s="10" t="s">
        <v>7</v>
      </c>
      <c r="B43" s="68" t="s">
        <v>8</v>
      </c>
      <c r="C43" s="2">
        <v>27.1</v>
      </c>
      <c r="D43" s="2">
        <v>27.1</v>
      </c>
      <c r="E43" s="2">
        <f aca="true" t="shared" si="7" ref="E43:E69">D43/C43*100</f>
        <v>100</v>
      </c>
      <c r="F43" s="2">
        <v>26.9</v>
      </c>
      <c r="G43" s="55">
        <f t="shared" si="5"/>
        <v>0.20000000000000284</v>
      </c>
      <c r="H43" s="55" t="s">
        <v>58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</row>
    <row r="44" spans="1:63" ht="12.75">
      <c r="A44" s="10" t="s">
        <v>63</v>
      </c>
      <c r="B44" s="68" t="s">
        <v>64</v>
      </c>
      <c r="C44" s="2">
        <v>2900</v>
      </c>
      <c r="D44" s="56">
        <v>0</v>
      </c>
      <c r="E44" s="2">
        <f t="shared" si="7"/>
        <v>0</v>
      </c>
      <c r="F44" s="56">
        <v>0</v>
      </c>
      <c r="G44" s="55">
        <f t="shared" si="5"/>
        <v>0</v>
      </c>
      <c r="H44" s="55" t="s">
        <v>58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</row>
    <row r="45" spans="1:63" ht="12.75">
      <c r="A45" s="10" t="s">
        <v>9</v>
      </c>
      <c r="B45" s="69" t="s">
        <v>42</v>
      </c>
      <c r="C45" s="2">
        <v>4699.8</v>
      </c>
      <c r="D45" s="2">
        <v>1229</v>
      </c>
      <c r="E45" s="2">
        <f t="shared" si="7"/>
        <v>26.15004893825269</v>
      </c>
      <c r="F45" s="2">
        <v>831.4</v>
      </c>
      <c r="G45" s="55">
        <f t="shared" si="5"/>
        <v>397.6</v>
      </c>
      <c r="H45" s="55">
        <f t="shared" si="6"/>
        <v>147.822949242242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</row>
    <row r="46" spans="1:63" s="34" customFormat="1" ht="25.5">
      <c r="A46" s="32" t="s">
        <v>10</v>
      </c>
      <c r="B46" s="67" t="s">
        <v>11</v>
      </c>
      <c r="C46" s="33">
        <f>SUM(C47:C47)</f>
        <v>2400</v>
      </c>
      <c r="D46" s="33">
        <f>SUM(D47:D47)</f>
        <v>0</v>
      </c>
      <c r="E46" s="33">
        <f t="shared" si="7"/>
        <v>0</v>
      </c>
      <c r="F46" s="33">
        <f>SUM(F47:F47)</f>
        <v>0</v>
      </c>
      <c r="G46" s="33">
        <f t="shared" si="5"/>
        <v>0</v>
      </c>
      <c r="H46" s="33" t="s">
        <v>58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</row>
    <row r="47" spans="1:63" ht="38.25">
      <c r="A47" s="10" t="s">
        <v>43</v>
      </c>
      <c r="B47" s="69" t="s">
        <v>12</v>
      </c>
      <c r="C47" s="2">
        <v>2400</v>
      </c>
      <c r="D47" s="2">
        <v>0</v>
      </c>
      <c r="E47" s="2">
        <f t="shared" si="7"/>
        <v>0</v>
      </c>
      <c r="F47" s="2">
        <v>0</v>
      </c>
      <c r="G47" s="55">
        <f t="shared" si="5"/>
        <v>0</v>
      </c>
      <c r="H47" s="55" t="s">
        <v>58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</row>
    <row r="48" spans="1:63" s="34" customFormat="1" ht="12.75">
      <c r="A48" s="32" t="s">
        <v>13</v>
      </c>
      <c r="B48" s="67" t="s">
        <v>14</v>
      </c>
      <c r="C48" s="33">
        <f>SUM(C49:C50)</f>
        <v>18192.8</v>
      </c>
      <c r="D48" s="33">
        <f>SUM(D49:D50)</f>
        <v>2579.3</v>
      </c>
      <c r="E48" s="33">
        <f t="shared" si="7"/>
        <v>14.177586737610484</v>
      </c>
      <c r="F48" s="33">
        <f>SUM(F49:F50)</f>
        <v>4525.8</v>
      </c>
      <c r="G48" s="33">
        <f t="shared" si="5"/>
        <v>-1946.5</v>
      </c>
      <c r="H48" s="33">
        <f t="shared" si="6"/>
        <v>56.99102921030536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1:63" ht="12.75">
      <c r="A49" s="10" t="s">
        <v>81</v>
      </c>
      <c r="B49" s="69" t="s">
        <v>30</v>
      </c>
      <c r="C49" s="2">
        <v>16030.8</v>
      </c>
      <c r="D49" s="2">
        <v>2579.3</v>
      </c>
      <c r="E49" s="2">
        <f t="shared" si="7"/>
        <v>16.089652419093248</v>
      </c>
      <c r="F49" s="2">
        <v>4525.8</v>
      </c>
      <c r="G49" s="55">
        <f t="shared" si="5"/>
        <v>-1946.5</v>
      </c>
      <c r="H49" s="55">
        <f t="shared" si="6"/>
        <v>56.99102921030536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spans="1:63" ht="12.75">
      <c r="A50" s="10" t="s">
        <v>15</v>
      </c>
      <c r="B50" s="68" t="s">
        <v>16</v>
      </c>
      <c r="C50" s="2">
        <v>2162</v>
      </c>
      <c r="D50" s="2">
        <v>0</v>
      </c>
      <c r="E50" s="2">
        <f>D50/C50*100</f>
        <v>0</v>
      </c>
      <c r="F50" s="2">
        <v>0</v>
      </c>
      <c r="G50" s="55">
        <f t="shared" si="5"/>
        <v>0</v>
      </c>
      <c r="H50" s="55">
        <v>0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</row>
    <row r="51" spans="1:63" s="34" customFormat="1" ht="12.75">
      <c r="A51" s="32" t="s">
        <v>17</v>
      </c>
      <c r="B51" s="67" t="s">
        <v>18</v>
      </c>
      <c r="C51" s="33">
        <f>SUM(C52:C54)</f>
        <v>166000.8</v>
      </c>
      <c r="D51" s="33">
        <f>SUM(D52:D54)</f>
        <v>21601.5</v>
      </c>
      <c r="E51" s="33">
        <f t="shared" si="7"/>
        <v>13.012889094510388</v>
      </c>
      <c r="F51" s="33">
        <f>SUM(F52:F54)</f>
        <v>10288.8</v>
      </c>
      <c r="G51" s="33">
        <f t="shared" si="5"/>
        <v>11312.7</v>
      </c>
      <c r="H51" s="33">
        <f t="shared" si="6"/>
        <v>209.95159785397718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</row>
    <row r="52" spans="1:63" ht="12.75">
      <c r="A52" s="44" t="s">
        <v>62</v>
      </c>
      <c r="B52" s="68" t="s">
        <v>51</v>
      </c>
      <c r="C52" s="2">
        <v>11954.3</v>
      </c>
      <c r="D52" s="2">
        <v>897.5</v>
      </c>
      <c r="E52" s="2">
        <f t="shared" si="7"/>
        <v>7.507758714437483</v>
      </c>
      <c r="F52" s="2">
        <v>633.6</v>
      </c>
      <c r="G52" s="55">
        <f t="shared" si="5"/>
        <v>263.9</v>
      </c>
      <c r="H52" s="55">
        <f t="shared" si="6"/>
        <v>141.65088383838383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</row>
    <row r="53" spans="1:63" ht="12.75">
      <c r="A53" s="10" t="s">
        <v>19</v>
      </c>
      <c r="B53" s="68" t="s">
        <v>20</v>
      </c>
      <c r="C53" s="2">
        <v>72447.5</v>
      </c>
      <c r="D53" s="2">
        <v>9774.7</v>
      </c>
      <c r="E53" s="2">
        <f t="shared" si="7"/>
        <v>13.49211497981297</v>
      </c>
      <c r="F53" s="2">
        <v>1145.4</v>
      </c>
      <c r="G53" s="55">
        <f t="shared" si="5"/>
        <v>8629.300000000001</v>
      </c>
      <c r="H53" s="55">
        <f t="shared" si="6"/>
        <v>853.3874628950584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</row>
    <row r="54" spans="1:63" ht="20.25" customHeight="1">
      <c r="A54" s="10" t="s">
        <v>53</v>
      </c>
      <c r="B54" s="68" t="s">
        <v>54</v>
      </c>
      <c r="C54" s="2">
        <v>81599</v>
      </c>
      <c r="D54" s="2">
        <v>10929.3</v>
      </c>
      <c r="E54" s="2">
        <f t="shared" si="7"/>
        <v>13.393914141104672</v>
      </c>
      <c r="F54" s="2">
        <v>8509.8</v>
      </c>
      <c r="G54" s="55">
        <f t="shared" si="5"/>
        <v>2419.5</v>
      </c>
      <c r="H54" s="55">
        <f t="shared" si="6"/>
        <v>128.43192554466617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</row>
    <row r="55" spans="1:63" ht="20.25" customHeight="1">
      <c r="A55" s="32" t="s">
        <v>75</v>
      </c>
      <c r="B55" s="67" t="s">
        <v>76</v>
      </c>
      <c r="C55" s="33">
        <f>C56</f>
        <v>30</v>
      </c>
      <c r="D55" s="33">
        <f>D56</f>
        <v>0</v>
      </c>
      <c r="E55" s="33">
        <f t="shared" si="7"/>
        <v>0</v>
      </c>
      <c r="F55" s="33">
        <f>F56</f>
        <v>27</v>
      </c>
      <c r="G55" s="33">
        <f t="shared" si="5"/>
        <v>-27</v>
      </c>
      <c r="H55" s="33">
        <f t="shared" si="6"/>
        <v>0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</row>
    <row r="56" spans="1:63" ht="20.25" customHeight="1">
      <c r="A56" s="10" t="s">
        <v>77</v>
      </c>
      <c r="B56" s="68" t="s">
        <v>78</v>
      </c>
      <c r="C56" s="2">
        <v>30</v>
      </c>
      <c r="D56" s="2">
        <v>0</v>
      </c>
      <c r="E56" s="2">
        <f t="shared" si="7"/>
        <v>0</v>
      </c>
      <c r="F56" s="2">
        <v>27</v>
      </c>
      <c r="G56" s="55">
        <f t="shared" si="5"/>
        <v>-27</v>
      </c>
      <c r="H56" s="55">
        <f t="shared" si="6"/>
        <v>0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</row>
    <row r="57" spans="1:63" ht="13.5" customHeight="1">
      <c r="A57" s="32" t="s">
        <v>66</v>
      </c>
      <c r="B57" s="67" t="s">
        <v>67</v>
      </c>
      <c r="C57" s="33">
        <f>SUM(C58)</f>
        <v>162.8</v>
      </c>
      <c r="D57" s="33">
        <f>SUM(D58)</f>
        <v>56</v>
      </c>
      <c r="E57" s="33">
        <f>D57/C57*100</f>
        <v>34.3980343980344</v>
      </c>
      <c r="F57" s="33">
        <f>SUM(F58)</f>
        <v>30.8</v>
      </c>
      <c r="G57" s="33">
        <f t="shared" si="5"/>
        <v>25.2</v>
      </c>
      <c r="H57" s="33">
        <f t="shared" si="6"/>
        <v>181.8181818181818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</row>
    <row r="58" spans="1:63" ht="13.5" customHeight="1">
      <c r="A58" s="10" t="s">
        <v>80</v>
      </c>
      <c r="B58" s="68" t="s">
        <v>68</v>
      </c>
      <c r="C58" s="2">
        <v>162.8</v>
      </c>
      <c r="D58" s="2">
        <v>56</v>
      </c>
      <c r="E58" s="2">
        <f>D58/C58*100</f>
        <v>34.3980343980344</v>
      </c>
      <c r="F58" s="2">
        <v>30.8</v>
      </c>
      <c r="G58" s="55">
        <f t="shared" si="5"/>
        <v>25.2</v>
      </c>
      <c r="H58" s="62">
        <f t="shared" si="6"/>
        <v>181.8181818181818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</row>
    <row r="59" spans="1:63" s="34" customFormat="1" ht="12.75">
      <c r="A59" s="32" t="s">
        <v>44</v>
      </c>
      <c r="B59" s="67" t="s">
        <v>21</v>
      </c>
      <c r="C59" s="33">
        <f>SUM(C60:C61)</f>
        <v>2067</v>
      </c>
      <c r="D59" s="33">
        <f>SUM(D60:D61)</f>
        <v>753.7</v>
      </c>
      <c r="E59" s="33">
        <f t="shared" si="7"/>
        <v>36.463473633284956</v>
      </c>
      <c r="F59" s="33">
        <f>SUM(F60:F60)</f>
        <v>757.9</v>
      </c>
      <c r="G59" s="33">
        <f t="shared" si="5"/>
        <v>-4.199999999999932</v>
      </c>
      <c r="H59" s="33">
        <f t="shared" si="6"/>
        <v>99.44583718168624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</row>
    <row r="60" spans="1:63" ht="12.75">
      <c r="A60" s="10" t="s">
        <v>22</v>
      </c>
      <c r="B60" s="68" t="s">
        <v>23</v>
      </c>
      <c r="C60" s="2">
        <v>2000</v>
      </c>
      <c r="D60" s="2">
        <v>753.7</v>
      </c>
      <c r="E60" s="2">
        <f t="shared" si="7"/>
        <v>37.685</v>
      </c>
      <c r="F60" s="2">
        <v>757.9</v>
      </c>
      <c r="G60" s="55">
        <f t="shared" si="5"/>
        <v>-4.199999999999932</v>
      </c>
      <c r="H60" s="55">
        <f t="shared" si="6"/>
        <v>99.44583718168624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</row>
    <row r="61" spans="1:63" ht="12.75">
      <c r="A61" s="10" t="s">
        <v>125</v>
      </c>
      <c r="B61" s="77" t="s">
        <v>126</v>
      </c>
      <c r="C61" s="2">
        <v>67</v>
      </c>
      <c r="D61" s="2">
        <v>0</v>
      </c>
      <c r="E61" s="2">
        <f t="shared" si="7"/>
        <v>0</v>
      </c>
      <c r="F61" s="2">
        <v>0</v>
      </c>
      <c r="G61" s="55">
        <f t="shared" si="5"/>
        <v>0</v>
      </c>
      <c r="H61" s="55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</row>
    <row r="62" spans="1:63" s="34" customFormat="1" ht="12.75">
      <c r="A62" s="32" t="s">
        <v>24</v>
      </c>
      <c r="B62" s="67" t="s">
        <v>25</v>
      </c>
      <c r="C62" s="33">
        <f>SUM(C63:C64)</f>
        <v>1066.2</v>
      </c>
      <c r="D62" s="33">
        <f>SUM(D63:D64)</f>
        <v>94.80000000000001</v>
      </c>
      <c r="E62" s="33">
        <f t="shared" si="7"/>
        <v>8.891389983117614</v>
      </c>
      <c r="F62" s="33">
        <f>SUM(F63:F64)</f>
        <v>91.8</v>
      </c>
      <c r="G62" s="33">
        <f t="shared" si="5"/>
        <v>3.000000000000014</v>
      </c>
      <c r="H62" s="33">
        <f t="shared" si="6"/>
        <v>103.26797385620917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</row>
    <row r="63" spans="1:63" ht="12.75">
      <c r="A63" s="10" t="s">
        <v>26</v>
      </c>
      <c r="B63" s="68">
        <v>1001</v>
      </c>
      <c r="C63" s="2">
        <v>248.7</v>
      </c>
      <c r="D63" s="2">
        <v>62.2</v>
      </c>
      <c r="E63" s="2">
        <f t="shared" si="7"/>
        <v>25.010052271813432</v>
      </c>
      <c r="F63" s="2">
        <v>60.4</v>
      </c>
      <c r="G63" s="55">
        <f t="shared" si="5"/>
        <v>1.8000000000000043</v>
      </c>
      <c r="H63" s="55">
        <f t="shared" si="6"/>
        <v>102.98013245033113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</row>
    <row r="64" spans="1:63" ht="12.75">
      <c r="A64" s="10" t="s">
        <v>65</v>
      </c>
      <c r="B64" s="68">
        <v>1006</v>
      </c>
      <c r="C64" s="2">
        <v>817.5</v>
      </c>
      <c r="D64" s="2">
        <v>32.6</v>
      </c>
      <c r="E64" s="2">
        <f t="shared" si="7"/>
        <v>3.9877675840978593</v>
      </c>
      <c r="F64" s="2">
        <v>31.4</v>
      </c>
      <c r="G64" s="55">
        <f t="shared" si="5"/>
        <v>1.2000000000000028</v>
      </c>
      <c r="H64" s="55">
        <f t="shared" si="6"/>
        <v>103.82165605095541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</row>
    <row r="65" spans="1:63" s="34" customFormat="1" ht="12.75">
      <c r="A65" s="32" t="s">
        <v>45</v>
      </c>
      <c r="B65" s="70" t="s">
        <v>27</v>
      </c>
      <c r="C65" s="33">
        <f>SUM(C66:C66)</f>
        <v>1015.7</v>
      </c>
      <c r="D65" s="33">
        <f>SUM(D66:D66)</f>
        <v>169.4</v>
      </c>
      <c r="E65" s="33">
        <f t="shared" si="7"/>
        <v>16.67815299793246</v>
      </c>
      <c r="F65" s="33">
        <f>SUM(F66:F66)</f>
        <v>166.6</v>
      </c>
      <c r="G65" s="33">
        <f t="shared" si="5"/>
        <v>2.8000000000000114</v>
      </c>
      <c r="H65" s="33">
        <f t="shared" si="6"/>
        <v>101.68067226890759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</row>
    <row r="66" spans="1:63" ht="12.75">
      <c r="A66" s="10" t="s">
        <v>55</v>
      </c>
      <c r="B66" s="69">
        <v>1102</v>
      </c>
      <c r="C66" s="2">
        <v>1015.7</v>
      </c>
      <c r="D66" s="2">
        <v>169.4</v>
      </c>
      <c r="E66" s="2">
        <f t="shared" si="7"/>
        <v>16.67815299793246</v>
      </c>
      <c r="F66" s="2">
        <v>166.6</v>
      </c>
      <c r="G66" s="55">
        <f t="shared" si="5"/>
        <v>2.8000000000000114</v>
      </c>
      <c r="H66" s="55">
        <f t="shared" si="6"/>
        <v>101.68067226890759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</row>
    <row r="67" spans="1:63" ht="25.5">
      <c r="A67" s="32" t="s">
        <v>29</v>
      </c>
      <c r="B67" s="70" t="s">
        <v>46</v>
      </c>
      <c r="C67" s="33">
        <f>SUM(C68:C68)</f>
        <v>24</v>
      </c>
      <c r="D67" s="33">
        <f>SUM(D68:D68)</f>
        <v>0</v>
      </c>
      <c r="E67" s="33">
        <f t="shared" si="7"/>
        <v>0</v>
      </c>
      <c r="F67" s="33">
        <f>SUM(F68:F68)</f>
        <v>0</v>
      </c>
      <c r="G67" s="33">
        <f t="shared" si="5"/>
        <v>0</v>
      </c>
      <c r="H67" s="33" t="s">
        <v>58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</row>
    <row r="68" spans="1:63" ht="25.5">
      <c r="A68" s="10" t="s">
        <v>79</v>
      </c>
      <c r="B68" s="69" t="s">
        <v>47</v>
      </c>
      <c r="C68" s="2">
        <v>24</v>
      </c>
      <c r="D68" s="2">
        <v>0</v>
      </c>
      <c r="E68" s="2">
        <f t="shared" si="7"/>
        <v>0</v>
      </c>
      <c r="F68" s="2">
        <v>0</v>
      </c>
      <c r="G68" s="55">
        <f t="shared" si="5"/>
        <v>0</v>
      </c>
      <c r="H68" s="55" t="s">
        <v>58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</row>
    <row r="69" spans="1:63" s="43" customFormat="1" ht="12.75">
      <c r="A69" s="40" t="s">
        <v>28</v>
      </c>
      <c r="B69" s="41"/>
      <c r="C69" s="42">
        <f>SUM(C41+C46+C48+C51+C57+C59+C62+C65+C67+C55)</f>
        <v>200191.1</v>
      </c>
      <c r="D69" s="42">
        <f>SUM(D41+D46+D48+D51+D57+D59+D62+D65+D67+D55)</f>
        <v>26855.300000000003</v>
      </c>
      <c r="E69" s="42">
        <f t="shared" si="7"/>
        <v>13.414832127901791</v>
      </c>
      <c r="F69" s="42">
        <f>F41+F46+F48+F51++F55+F57+F59+F62+F65+F67</f>
        <v>17152.399999999998</v>
      </c>
      <c r="G69" s="42">
        <f t="shared" si="5"/>
        <v>9702.900000000005</v>
      </c>
      <c r="H69" s="33">
        <f t="shared" si="6"/>
        <v>156.5687600569017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</row>
    <row r="70" spans="1:63" ht="25.5">
      <c r="A70" s="10" t="s">
        <v>48</v>
      </c>
      <c r="B70" s="2"/>
      <c r="C70" s="2">
        <v>-72302.7</v>
      </c>
      <c r="D70" s="2">
        <f>D38-D69</f>
        <v>9153.700000000004</v>
      </c>
      <c r="E70" s="2" t="s">
        <v>56</v>
      </c>
      <c r="F70" s="2">
        <f>F38-F69</f>
        <v>23549.399999999998</v>
      </c>
      <c r="G70" s="2" t="s">
        <v>56</v>
      </c>
      <c r="H70" s="2" t="s">
        <v>56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</row>
    <row r="71" spans="1:51" ht="12.75">
      <c r="A71" s="11"/>
      <c r="B71" s="17"/>
      <c r="C71" s="12"/>
      <c r="D71" s="12"/>
      <c r="E71" s="13"/>
      <c r="F71" s="12"/>
      <c r="G71" s="14"/>
      <c r="H71" s="13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</row>
    <row r="72" spans="1:51" ht="26.25" customHeight="1">
      <c r="A72" s="11"/>
      <c r="B72" s="17"/>
      <c r="C72" s="81"/>
      <c r="D72" s="81"/>
      <c r="E72" s="81"/>
      <c r="F72" s="81"/>
      <c r="G72" s="81"/>
      <c r="H72" s="81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</row>
    <row r="73" spans="1:51" ht="12.75">
      <c r="A73" s="15"/>
      <c r="B73" s="18"/>
      <c r="C73" s="15"/>
      <c r="D73" s="15"/>
      <c r="E73" s="74"/>
      <c r="F73" s="74"/>
      <c r="G73" s="74"/>
      <c r="H73" s="74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</row>
    <row r="74" spans="5:51" ht="12.75">
      <c r="E74" s="75"/>
      <c r="F74" s="76"/>
      <c r="G74" s="75"/>
      <c r="H74" s="75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</row>
    <row r="75" spans="5:51" ht="12.75">
      <c r="E75" s="75"/>
      <c r="F75" s="75"/>
      <c r="G75" s="75"/>
      <c r="H75" s="75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  <row r="76" spans="5:51" ht="12.75">
      <c r="E76" s="75"/>
      <c r="F76" s="75"/>
      <c r="G76" s="75"/>
      <c r="H76" s="75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</row>
    <row r="77" spans="5:8" ht="12.75">
      <c r="E77" s="75"/>
      <c r="F77" s="75"/>
      <c r="G77" s="75"/>
      <c r="H77" s="75"/>
    </row>
  </sheetData>
  <sheetProtection/>
  <mergeCells count="3">
    <mergeCell ref="A2:H2"/>
    <mergeCell ref="C72:H72"/>
    <mergeCell ref="A39:H39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1200" verticalDpi="1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Елисеенкова ТВ</cp:lastModifiedBy>
  <cp:lastPrinted>2019-04-02T08:39:45Z</cp:lastPrinted>
  <dcterms:created xsi:type="dcterms:W3CDTF">2009-04-28T07:05:16Z</dcterms:created>
  <dcterms:modified xsi:type="dcterms:W3CDTF">2019-04-18T05:23:46Z</dcterms:modified>
  <cp:category/>
  <cp:version/>
  <cp:contentType/>
  <cp:contentStatus/>
</cp:coreProperties>
</file>